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gutt\OneDrive - University of Iowa\SIM-air\2023-AQ-Course-Material\Excel-Players\"/>
    </mc:Choice>
  </mc:AlternateContent>
  <xr:revisionPtr revIDLastSave="0" documentId="13_ncr:1_{2BB51425-DCF8-45CD-9E8E-E2DDEF810C4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&amp;MW-to-B&amp;NM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C9" i="1"/>
  <c r="C7" i="1"/>
  <c r="C14" i="1" s="1"/>
  <c r="C16" i="1" s="1"/>
  <c r="E9" i="1"/>
  <c r="D9" i="1"/>
  <c r="E7" i="1"/>
  <c r="D7" i="1"/>
  <c r="D14" i="1" s="1"/>
  <c r="D16" i="1" s="1"/>
  <c r="E15" i="1" l="1"/>
  <c r="C18" i="1"/>
  <c r="D18" i="1"/>
  <c r="D22" i="1" s="1"/>
  <c r="F18" i="1"/>
  <c r="C22" i="1" l="1"/>
  <c r="E16" i="1"/>
  <c r="E18" i="1" s="1"/>
  <c r="E22" i="1" s="1"/>
  <c r="G19" i="1" l="1"/>
  <c r="G20" i="1" s="1"/>
  <c r="G23" i="1"/>
  <c r="G26" i="1" l="1"/>
  <c r="G24" i="1"/>
</calcChain>
</file>

<file path=xl/sharedStrings.xml><?xml version="1.0" encoding="utf-8"?>
<sst xmlns="http://schemas.openxmlformats.org/spreadsheetml/2006/main" count="29" uniqueCount="27">
  <si>
    <t>Buses</t>
  </si>
  <si>
    <t>Number of vehicles</t>
  </si>
  <si>
    <t>VKT per day</t>
  </si>
  <si>
    <t>Occupancy rate (pass per km)</t>
  </si>
  <si>
    <t>Passenger km per day</t>
  </si>
  <si>
    <t>New VKT (km per day)</t>
  </si>
  <si>
    <t>New buses required to carry</t>
  </si>
  <si>
    <t>Fuel efficiency (km/lit)</t>
  </si>
  <si>
    <t>Fuel consumption (lit/day)</t>
  </si>
  <si>
    <t>New fuel consumption (lit/day)</t>
  </si>
  <si>
    <t>NMT</t>
  </si>
  <si>
    <t>2Ws</t>
  </si>
  <si>
    <t>% shift to buses</t>
  </si>
  <si>
    <t>% shift to NMT</t>
  </si>
  <si>
    <t>Green cells are inputs</t>
  </si>
  <si>
    <t>Benefits of shifting away from personal mode of transport</t>
  </si>
  <si>
    <t>&lt;== scenario</t>
  </si>
  <si>
    <t>4Ws</t>
  </si>
  <si>
    <t>Rs/lit &lt;== average rate</t>
  </si>
  <si>
    <t>Fuel savings (lit/day)</t>
  </si>
  <si>
    <t>Net fuel savings (lit/day)</t>
  </si>
  <si>
    <t>Net fuel savings (mil Rs/day)</t>
  </si>
  <si>
    <t>Average operating days/year</t>
  </si>
  <si>
    <t>Net fuel savings (mil lit/year)</t>
  </si>
  <si>
    <t>Fuel savings (mil lit/year)</t>
  </si>
  <si>
    <t>CO2 savings (mil tons/year)</t>
  </si>
  <si>
    <t>&lt;== using 2.5 kg/lit (average of 2.68 diesel and 2.32 petrol)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</si>
</sst>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9" fontId="0" fillId="2" borderId="0" xfId="0" applyNumberFormat="1" applyFill="1" applyAlignment="1">
      <alignment horizontal="right"/>
    </xf>
    <xf numFmtId="165" fontId="2" fillId="3" borderId="0" xfId="0" applyNumberFormat="1" applyFont="1" applyFill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165" fontId="0" fillId="2" borderId="0" xfId="1" applyNumberFormat="1" applyFont="1" applyFill="1" applyAlignment="1">
      <alignment horizontal="right"/>
    </xf>
    <xf numFmtId="43" fontId="0" fillId="2" borderId="0" xfId="1" applyFont="1" applyFill="1" applyAlignment="1">
      <alignment horizontal="right"/>
    </xf>
    <xf numFmtId="164" fontId="0" fillId="2" borderId="0" xfId="1" applyNumberFormat="1" applyFont="1" applyFill="1" applyAlignment="1">
      <alignment horizontal="right"/>
    </xf>
    <xf numFmtId="164" fontId="2" fillId="3" borderId="0" xfId="0" applyNumberFormat="1" applyFont="1" applyFill="1"/>
    <xf numFmtId="0" fontId="0" fillId="2" borderId="0" xfId="0" applyFill="1" applyAlignment="1">
      <alignment horizontal="right"/>
    </xf>
    <xf numFmtId="165" fontId="2" fillId="3" borderId="0" xfId="0" applyNumberFormat="1" applyFont="1" applyFill="1"/>
    <xf numFmtId="164" fontId="2" fillId="3" borderId="0" xfId="0" applyNumberFormat="1" applyFont="1" applyFill="1" applyAlignment="1">
      <alignment horizontal="right"/>
    </xf>
    <xf numFmtId="43" fontId="2" fillId="3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6"/>
  <sheetViews>
    <sheetView tabSelected="1" zoomScaleNormal="100" workbookViewId="0">
      <selection activeCell="J20" sqref="J20"/>
    </sheetView>
  </sheetViews>
  <sheetFormatPr defaultRowHeight="14.4" x14ac:dyDescent="0.3"/>
  <cols>
    <col min="2" max="2" width="28.5546875" customWidth="1"/>
    <col min="3" max="6" width="12" style="1" customWidth="1"/>
    <col min="7" max="7" width="14.44140625" customWidth="1"/>
    <col min="8" max="8" width="11.6640625" customWidth="1"/>
  </cols>
  <sheetData>
    <row r="1" spans="2:8" x14ac:dyDescent="0.3">
      <c r="B1" s="10" t="s">
        <v>14</v>
      </c>
      <c r="D1" s="9" t="s">
        <v>15</v>
      </c>
    </row>
    <row r="3" spans="2:8" x14ac:dyDescent="0.3">
      <c r="C3" s="1" t="s">
        <v>17</v>
      </c>
      <c r="D3" s="1" t="s">
        <v>11</v>
      </c>
      <c r="E3" s="1" t="s">
        <v>0</v>
      </c>
      <c r="F3" s="1" t="s">
        <v>10</v>
      </c>
    </row>
    <row r="4" spans="2:8" x14ac:dyDescent="0.3">
      <c r="B4" t="s">
        <v>1</v>
      </c>
      <c r="C4" s="11">
        <v>1000000</v>
      </c>
      <c r="D4" s="11">
        <v>3000000</v>
      </c>
      <c r="E4" s="11">
        <v>3000</v>
      </c>
      <c r="F4" s="3"/>
    </row>
    <row r="5" spans="2:8" x14ac:dyDescent="0.3">
      <c r="B5" t="s">
        <v>2</v>
      </c>
      <c r="C5" s="11">
        <v>50</v>
      </c>
      <c r="D5" s="11">
        <v>40</v>
      </c>
      <c r="E5" s="11">
        <v>150</v>
      </c>
      <c r="F5" s="3"/>
    </row>
    <row r="6" spans="2:8" x14ac:dyDescent="0.3">
      <c r="B6" t="s">
        <v>3</v>
      </c>
      <c r="C6" s="12">
        <v>1.25</v>
      </c>
      <c r="D6" s="12">
        <v>1.1000000000000001</v>
      </c>
      <c r="E6" s="13">
        <v>60</v>
      </c>
      <c r="F6" s="2"/>
    </row>
    <row r="7" spans="2:8" x14ac:dyDescent="0.3">
      <c r="B7" t="s">
        <v>4</v>
      </c>
      <c r="C7" s="3">
        <f>C4*C5*C6</f>
        <v>62500000</v>
      </c>
      <c r="D7" s="3">
        <f>D4*D5*D6</f>
        <v>132000000.00000001</v>
      </c>
      <c r="E7" s="3">
        <f>E4*E5*E6</f>
        <v>27000000</v>
      </c>
      <c r="F7" s="3"/>
    </row>
    <row r="8" spans="2:8" x14ac:dyDescent="0.3">
      <c r="B8" t="s">
        <v>7</v>
      </c>
      <c r="C8" s="11">
        <v>10</v>
      </c>
      <c r="D8" s="11">
        <v>30</v>
      </c>
      <c r="E8" s="11">
        <v>3</v>
      </c>
      <c r="F8" s="3"/>
    </row>
    <row r="9" spans="2:8" x14ac:dyDescent="0.3">
      <c r="B9" t="s">
        <v>8</v>
      </c>
      <c r="C9" s="3">
        <f>C4*C5/C8</f>
        <v>5000000</v>
      </c>
      <c r="D9" s="3">
        <f>D4*D5/D8</f>
        <v>4000000</v>
      </c>
      <c r="E9" s="3">
        <f>E4*E5/E8</f>
        <v>150000</v>
      </c>
      <c r="F9" s="3"/>
    </row>
    <row r="10" spans="2:8" x14ac:dyDescent="0.3">
      <c r="C10" s="3"/>
      <c r="D10" s="3"/>
      <c r="E10" s="3"/>
      <c r="F10" s="3"/>
      <c r="G10" s="15">
        <v>95</v>
      </c>
      <c r="H10" t="s">
        <v>18</v>
      </c>
    </row>
    <row r="12" spans="2:8" x14ac:dyDescent="0.3">
      <c r="B12" t="s">
        <v>12</v>
      </c>
      <c r="C12" s="6">
        <v>0.02</v>
      </c>
      <c r="D12" s="6">
        <v>0.02</v>
      </c>
      <c r="F12" s="8"/>
      <c r="G12" t="s">
        <v>16</v>
      </c>
    </row>
    <row r="13" spans="2:8" x14ac:dyDescent="0.3">
      <c r="B13" t="s">
        <v>13</v>
      </c>
      <c r="C13" s="6">
        <v>0.05</v>
      </c>
      <c r="D13" s="6">
        <v>0.05</v>
      </c>
      <c r="F13" s="8"/>
      <c r="G13" t="s">
        <v>16</v>
      </c>
    </row>
    <row r="14" spans="2:8" x14ac:dyDescent="0.3">
      <c r="B14" t="s">
        <v>5</v>
      </c>
      <c r="C14" s="4">
        <f>C7*(1-C12)*(1-C13)/C4/C6</f>
        <v>46.55</v>
      </c>
      <c r="D14" s="4">
        <f>D7*(1-D12)*(1-D13)/D4/D6</f>
        <v>37.24</v>
      </c>
      <c r="F14" s="4">
        <f>C5*C13+D5*D13</f>
        <v>4.5</v>
      </c>
    </row>
    <row r="15" spans="2:8" x14ac:dyDescent="0.3">
      <c r="B15" t="s">
        <v>6</v>
      </c>
      <c r="E15" s="5">
        <f>(E7+C7*C12+D7*D12)/E5/E6-E4</f>
        <v>432.22222222222217</v>
      </c>
      <c r="F15" s="5"/>
    </row>
    <row r="16" spans="2:8" x14ac:dyDescent="0.3">
      <c r="B16" t="s">
        <v>9</v>
      </c>
      <c r="C16" s="3">
        <f>C4*C14/C8</f>
        <v>4655000</v>
      </c>
      <c r="D16" s="3">
        <f>D4*D14/D8</f>
        <v>3724000</v>
      </c>
      <c r="E16" s="3">
        <f>(E4+E15)*E5/E8</f>
        <v>171611.11111111109</v>
      </c>
      <c r="F16" s="3"/>
    </row>
    <row r="18" spans="2:8" x14ac:dyDescent="0.3">
      <c r="B18" t="s">
        <v>19</v>
      </c>
      <c r="C18" s="7">
        <f>C9-C16</f>
        <v>345000</v>
      </c>
      <c r="D18" s="7">
        <f>D9-D16</f>
        <v>276000</v>
      </c>
      <c r="E18" s="7">
        <f>E9-E16</f>
        <v>-21611.111111111095</v>
      </c>
      <c r="F18" s="7">
        <f>F9-F16</f>
        <v>0</v>
      </c>
    </row>
    <row r="19" spans="2:8" x14ac:dyDescent="0.3">
      <c r="B19" t="s">
        <v>20</v>
      </c>
      <c r="G19" s="14">
        <f>(C18+D18+E18)</f>
        <v>599388.88888888888</v>
      </c>
    </row>
    <row r="20" spans="2:8" x14ac:dyDescent="0.3">
      <c r="B20" t="s">
        <v>21</v>
      </c>
      <c r="G20" s="14">
        <f>G19*$G$10/1000000</f>
        <v>56.941944444444438</v>
      </c>
    </row>
    <row r="21" spans="2:8" x14ac:dyDescent="0.3">
      <c r="B21" t="s">
        <v>22</v>
      </c>
      <c r="C21" s="15">
        <v>270</v>
      </c>
      <c r="D21" s="15">
        <v>330</v>
      </c>
      <c r="E21" s="15">
        <v>330</v>
      </c>
    </row>
    <row r="22" spans="2:8" x14ac:dyDescent="0.3">
      <c r="B22" t="s">
        <v>24</v>
      </c>
      <c r="C22" s="17">
        <f>C18*C21/1000000</f>
        <v>93.15</v>
      </c>
      <c r="D22" s="17">
        <f>D18*D21/1000000</f>
        <v>91.08</v>
      </c>
      <c r="E22" s="17">
        <f>E18*E21/1000000</f>
        <v>-7.1316666666666615</v>
      </c>
    </row>
    <row r="23" spans="2:8" x14ac:dyDescent="0.3">
      <c r="B23" t="s">
        <v>23</v>
      </c>
      <c r="G23" s="14">
        <f>(C22+D22+E22)</f>
        <v>177.09833333333336</v>
      </c>
    </row>
    <row r="24" spans="2:8" x14ac:dyDescent="0.3">
      <c r="B24" t="s">
        <v>21</v>
      </c>
      <c r="G24" s="16">
        <f>G23*$G$10</f>
        <v>16824.341666666667</v>
      </c>
    </row>
    <row r="26" spans="2:8" x14ac:dyDescent="0.3">
      <c r="B26" t="s">
        <v>25</v>
      </c>
      <c r="G26" s="18">
        <f>G23*2.5/1000</f>
        <v>0.44274583333333339</v>
      </c>
      <c r="H2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C&amp;MW-to-B&amp;NMT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Sarath Guttikunda</dc:creator>
  <cp:lastModifiedBy>Guttikunda, Sarath K</cp:lastModifiedBy>
  <dcterms:created xsi:type="dcterms:W3CDTF">2015-06-05T18:17:20Z</dcterms:created>
  <dcterms:modified xsi:type="dcterms:W3CDTF">2024-03-19T11:33:09Z</dcterms:modified>
</cp:coreProperties>
</file>